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480" windowHeight="11640"/>
  </bookViews>
  <sheets>
    <sheet name="MKR SA TDI" sheetId="1" r:id="rId1"/>
  </sheets>
  <externalReferences>
    <externalReference r:id="rId2"/>
  </externalReferences>
  <definedNames>
    <definedName name="_xlnm.Print_Area" localSheetId="0">'MKR SA TDI'!$B$2:$O$58</definedName>
    <definedName name="Uppgjdagur">'[1]ebl.1.0 '!$C$12</definedName>
    <definedName name="wrn.Útprentunarskýrsla._.1." hidden="1">{#N/A,#N/A,FALSE,"ebl.1.0 ";#N/A,#N/A,FALSE,"skýr.bl";#N/A,#N/A,FALSE,"ebl.2.0";#N/A,#N/A,FALSE,"ebl.3.0";#N/A,#N/A,FALSE,"ebl.3.1";#N/A,#N/A,FALSE,"ebl.3.2";#N/A,#N/A,FALSE,"ebl.3.3";#N/A,#N/A,FALSE,"ebl.4.0";#N/A,#N/A,FALSE,"ebl. 5.0";#N/A,#N/A,FALSE,"ebl. 5.1";#N/A,#N/A,FALSE,"ebl.5.2";#N/A,#N/A,FALSE,"ebl.5.3";#N/A,#N/A,FALSE,"ebl. 5.4";#N/A,#N/A,FALSE,"ebl. 6.0";#N/A,#N/A,FALSE,"ebl.6.1";#N/A,#N/A,FALSE,"ebl. 6.2";#N/A,#N/A,FALSE,"ebl.6.3";#N/A,#N/A,FALSE,"ebl.6.4";#N/A,#N/A,FALSE,"ebl. 7.0";#N/A,#N/A,FALSE,"ebl.8.0"}</definedName>
    <definedName name="wrn.Útprentunarskýrsla._.2." hidden="1">{#N/A,#N/A,FALSE,"ebl.1.0 ";#N/A,#N/A,FALSE,"skýr.bl";#N/A,#N/A,FALSE,"ebl.2.0";#N/A,#N/A,FALSE,"ebl.3.0";#N/A,#N/A,FALSE,"ebl.3.1";#N/A,#N/A,FALSE,"ebl.3.2";#N/A,#N/A,FALSE,"ebl.3.3";#N/A,#N/A,FALSE,"ebl.4.0";#N/A,#N/A,FALSE,"ebl.8.0"}</definedName>
  </definedNames>
  <calcPr calcId="125725"/>
</workbook>
</file>

<file path=xl/calcChain.xml><?xml version="1.0" encoding="utf-8"?>
<calcChain xmlns="http://schemas.openxmlformats.org/spreadsheetml/2006/main">
  <c r="M50" i="1"/>
  <c r="M51"/>
  <c r="M55"/>
  <c r="M54"/>
  <c r="M53"/>
  <c r="O53" s="1"/>
  <c r="M52"/>
  <c r="O52" s="1"/>
  <c r="O51"/>
  <c r="O50"/>
  <c r="M49"/>
  <c r="O49" s="1"/>
  <c r="O48" s="1"/>
  <c r="M48"/>
  <c r="L48"/>
  <c r="K48"/>
  <c r="J48"/>
  <c r="I48"/>
  <c r="G48"/>
  <c r="F48"/>
  <c r="M47"/>
  <c r="O47" s="1"/>
  <c r="O46" s="1"/>
  <c r="M46"/>
  <c r="L46"/>
  <c r="K46"/>
  <c r="J46"/>
  <c r="I46"/>
  <c r="G46"/>
  <c r="F46"/>
  <c r="O45"/>
  <c r="O44"/>
  <c r="O43"/>
  <c r="O42"/>
  <c r="M41"/>
  <c r="O41" s="1"/>
  <c r="O37" s="1"/>
  <c r="M37"/>
  <c r="J37"/>
  <c r="I37"/>
  <c r="G37"/>
  <c r="F37"/>
  <c r="O36"/>
  <c r="O35"/>
  <c r="O34"/>
  <c r="O33"/>
  <c r="M29"/>
  <c r="O29" s="1"/>
  <c r="J20"/>
  <c r="I20"/>
  <c r="G20"/>
  <c r="F20"/>
  <c r="R18"/>
  <c r="Q18"/>
  <c r="M32" s="1"/>
  <c r="O32" s="1"/>
  <c r="R17"/>
  <c r="Q17"/>
  <c r="M31" s="1"/>
  <c r="O31" s="1"/>
  <c r="R16"/>
  <c r="Q16"/>
  <c r="M30" s="1"/>
  <c r="J16"/>
  <c r="I16"/>
  <c r="G16"/>
  <c r="F16"/>
  <c r="J11"/>
  <c r="I11"/>
  <c r="G11"/>
  <c r="F11"/>
  <c r="J10"/>
  <c r="I10"/>
  <c r="G10"/>
  <c r="F10"/>
  <c r="L9"/>
  <c r="K9"/>
  <c r="J9"/>
  <c r="I9"/>
  <c r="G9"/>
  <c r="F9"/>
  <c r="O30" l="1"/>
  <c r="M10"/>
  <c r="M9" s="1"/>
  <c r="O10"/>
  <c r="O9" s="1"/>
</calcChain>
</file>

<file path=xl/comments1.xml><?xml version="1.0" encoding="utf-8"?>
<comments xmlns="http://schemas.openxmlformats.org/spreadsheetml/2006/main">
  <authors>
    <author>Lilja Rut Kristófersdóttir</author>
    <author>Lilja</author>
  </authors>
  <commentList>
    <comment ref="I6" authorId="0">
      <text>
        <r>
          <rPr>
            <sz val="12"/>
            <color indexed="81"/>
            <rFont val="Tahoma"/>
            <family val="2"/>
          </rPr>
          <t>Með nettóstöðu fjármálagerninga er átt við mismuninn milli gnóttstöðu (skortstöðu) og skortstöðu (gnóttstöðu) í sömu fjármálagerningum.</t>
        </r>
      </text>
    </comment>
    <comment ref="F13" authorId="1">
      <text>
        <r>
          <rPr>
            <sz val="24"/>
            <color indexed="81"/>
            <rFont val="Tahoma"/>
            <family val="2"/>
          </rPr>
          <t>Gnóttstaða í ríkisskuldabréfi
Markaðsvirði 75 m.kr.
2 mán. í gjalddaga
nafnvextir 7%</t>
        </r>
      </text>
    </comment>
    <comment ref="F15" authorId="1">
      <text>
        <r>
          <rPr>
            <sz val="20"/>
            <color indexed="81"/>
            <rFont val="Tahoma"/>
            <family val="2"/>
          </rPr>
          <t xml:space="preserve">long position í 6-12 mán. sem fer eftir næsta degi sem breytilegir vextir verða ákvarðaðir
</t>
        </r>
      </text>
    </comment>
    <comment ref="F23" authorId="1">
      <text>
        <r>
          <rPr>
            <b/>
            <sz val="20"/>
            <color indexed="81"/>
            <rFont val="Tahoma"/>
            <family val="2"/>
          </rPr>
          <t>Gnóttstaða í skuldabréfi
Markaðsvirði 30 m.kr.
9 ár í gjalddaga
nafnvextir 6%</t>
        </r>
      </text>
    </comment>
    <comment ref="G23" authorId="1">
      <text>
        <r>
          <rPr>
            <sz val="24"/>
            <color indexed="81"/>
            <rFont val="Tahoma"/>
            <family val="2"/>
          </rPr>
          <t>Skortstaða í skuldabréfi
Markaðsvirði 13,33 m.kr.
8 ár í gjalddaga
nafnvextir 8%</t>
        </r>
      </text>
    </comment>
    <comment ref="M33" authorId="0">
      <text>
        <r>
          <rPr>
            <sz val="12"/>
            <color indexed="81"/>
            <rFont val="Tahoma"/>
            <family val="2"/>
          </rPr>
          <t>Setja þarf inn formúlu í þennan reit eftir því hvort valið sé að reikna jafnaða stöðu milli zone 1 og 2 eða zone 2 og 3, skv. annex I, part 1, point 22.</t>
        </r>
      </text>
    </comment>
    <comment ref="M34" authorId="0">
      <text>
        <r>
          <rPr>
            <sz val="12"/>
            <color indexed="81"/>
            <rFont val="Tahoma"/>
            <family val="2"/>
          </rPr>
          <t>Setja þarf inn formúlu í þennan reit eftir því hvort valið sé að reikna jafnaða stöðu milli zone 1 og 2 eða zone 2 og 3, skv. annex I, part 1, point 22.</t>
        </r>
      </text>
    </comment>
    <comment ref="M35" authorId="0">
      <text>
        <r>
          <rPr>
            <sz val="12"/>
            <color indexed="81"/>
            <rFont val="Tahoma"/>
            <family val="2"/>
          </rPr>
          <t>Setja þarf inn formúlu í þennan reit eftir því hvort valið sé að reikna jafnaða stöðu milli zone 1 og 2 eða zone 2 og 3, skv. annex I, part 1, point 22.</t>
        </r>
      </text>
    </comment>
    <comment ref="M36" authorId="0">
      <text>
        <r>
          <rPr>
            <sz val="12"/>
            <color indexed="81"/>
            <rFont val="Tahoma"/>
            <family val="2"/>
          </rPr>
          <t>Setja þarf inn formúlu í þennan reit eftir því hvort valið sé að reikna jafnaða stöðu milli zone 1 og 2 eða zone 2 og 3, skv. annex I, part 1, point 22.</t>
        </r>
      </text>
    </comment>
    <comment ref="M42" authorId="0">
      <text>
        <r>
          <rPr>
            <sz val="12"/>
            <color indexed="81"/>
            <rFont val="Tahoma"/>
            <family val="2"/>
          </rPr>
          <t>Setja þarf inn formúlu í þennan reit eftir því hvort valið sé að reikna jafnaða stöðu milli zone 1 og 2 eða zone 2 og 3, skv. annex I, part 1, point 22.</t>
        </r>
      </text>
    </comment>
    <comment ref="M43" authorId="0">
      <text>
        <r>
          <rPr>
            <sz val="12"/>
            <color indexed="81"/>
            <rFont val="Tahoma"/>
            <family val="2"/>
          </rPr>
          <t>Setja þarf inn formúlu í þennan reit eftir því hvort valið sé að reikna jafnaða stöðu milli zone 1 og 2 eða zone 2 og 3, skv. annex I, part 1, point 22.</t>
        </r>
      </text>
    </comment>
    <comment ref="M44" authorId="0">
      <text>
        <r>
          <rPr>
            <sz val="12"/>
            <color indexed="81"/>
            <rFont val="Tahoma"/>
            <family val="2"/>
          </rPr>
          <t>Setja þarf inn formúlu í þennan reit eftir því hvort valið sé að reikna jafnaða stöðu milli zone 1 og 2 eða zone 2 og 3, skv. annex I, part 1, point 22.</t>
        </r>
      </text>
    </comment>
    <comment ref="M45" authorId="0">
      <text>
        <r>
          <rPr>
            <sz val="12"/>
            <color indexed="81"/>
            <rFont val="Tahoma"/>
            <family val="2"/>
          </rPr>
          <t>Setja þarf inn formúlu í þennan reit eftir því hvort valið sé að reikna jafnaða stöðu milli zone 1 og 2 eða zone 2 og 3, skv. annex I, part 1, point 22.</t>
        </r>
      </text>
    </comment>
  </commentList>
</comments>
</file>

<file path=xl/sharedStrings.xml><?xml version="1.0" encoding="utf-8"?>
<sst xmlns="http://schemas.openxmlformats.org/spreadsheetml/2006/main" count="82" uniqueCount="80">
  <si>
    <t>MKR SA TDI</t>
  </si>
  <si>
    <t>MARKET RISK: STANDARDISED APPROACHES FOR POSITION RISKS IN TRADED DEBT INSTRUMENTS</t>
  </si>
  <si>
    <t>Currency:</t>
  </si>
  <si>
    <t>(Thousand ISK)</t>
  </si>
  <si>
    <t>POSITIONS</t>
  </si>
  <si>
    <t>RISK CAPITAL CHARGE
(%)</t>
  </si>
  <si>
    <t>CAPITAL REQUIREMENTS</t>
  </si>
  <si>
    <t>ALL POSITIONS</t>
  </si>
  <si>
    <t>(-) REDUCTION EFFECT FOR UNDERWRITING POSITIONS</t>
  </si>
  <si>
    <t>NET POSITIONS</t>
  </si>
  <si>
    <t>(-) ALLOWANCE DUE TO TRADING BOOK POSITIONS HEDGED BY CREDIT DERIVATIVES</t>
  </si>
  <si>
    <t>NET POSITIONS SUBJECT TO CAPITAL CHARGE</t>
  </si>
  <si>
    <t>LONG</t>
  </si>
  <si>
    <t>SHORT</t>
  </si>
  <si>
    <t>TO LONG NET POSITIONS</t>
  </si>
  <si>
    <t>TO SHORT NET POSITIONS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</si>
  <si>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</si>
  <si>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</si>
  <si>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</si>
  <si>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</si>
  <si>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</si>
  <si>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</si>
  <si>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</si>
  <si>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</si>
  <si>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</si>
  <si>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TRADED DEBT INSTRUMENTS IN TRADING BOOK</t>
  </si>
  <si>
    <t xml:space="preserve">    1 General risk. Maturity-based approach</t>
  </si>
  <si>
    <t>1.1 Zone 1</t>
  </si>
  <si>
    <t>0 ≤ 1 month</t>
  </si>
  <si>
    <t>unmatched weighted long  position</t>
  </si>
  <si>
    <t>unmatched weighted short position</t>
  </si>
  <si>
    <t>&gt; 1 ≤ 3 months</t>
  </si>
  <si>
    <t>&gt; 3 ≤ 6 months</t>
  </si>
  <si>
    <t>&gt; 6 ≤ 12 months</t>
  </si>
  <si>
    <t>1.2 Zone 2</t>
  </si>
  <si>
    <t>zone 1</t>
  </si>
  <si>
    <t>&gt; 1 ≤ 2 (1,9 for cupon of less than 3%) years</t>
  </si>
  <si>
    <t>zone 2</t>
  </si>
  <si>
    <t>&gt; 2 ≤ 3 (&gt; 1,9 ≤ 2,8 for cupon of less than 3%) years</t>
  </si>
  <si>
    <t>zone 3</t>
  </si>
  <si>
    <t>&gt; 3 ≤ 4 (&gt; 2,8 ≤ 3,6 for cupon of less than 3%) years</t>
  </si>
  <si>
    <t>1.3 Zone 3</t>
  </si>
  <si>
    <t>&gt; 4 ≤ 5    (&gt; 3,6 ≤ 4,3 for cupon of less than 3%) years</t>
  </si>
  <si>
    <t>&gt; 5 ≤ 7     (&gt; 4,3 ≤ 5,7 for cupon of less than 3%) years</t>
  </si>
  <si>
    <t>&gt; 7 ≤ 10   (&gt; 5,7 ≤ 7,3 for cupon of less than 3%) years</t>
  </si>
  <si>
    <t>&gt; 10 ≤ 15 (&gt; 7,3 ≤ 9,3 for cupon of less than 3%) years</t>
  </si>
  <si>
    <t>&gt; 15 ≤ 20 (&gt; 9,3 ≤ 10,6 for cupon of less than 3%) years</t>
  </si>
  <si>
    <t>&gt; 20         (&gt; 10,6 ≤ 12,0 for cupon of less than 3%) years</t>
  </si>
  <si>
    <t xml:space="preserve">                 (&gt; 12,0 ≤ 20,0 for cupon of less than 3%) years</t>
  </si>
  <si>
    <t xml:space="preserve">                 (&gt; 20 for cupon of less than 3%) years</t>
  </si>
  <si>
    <t>1.a Matched weighted position in all maturity bands</t>
  </si>
  <si>
    <t>1.b Matched weighted position in zone 1</t>
  </si>
  <si>
    <t>1.c Matched weighted position in zone 2</t>
  </si>
  <si>
    <t>1.d Matched weighted position in zone 3</t>
  </si>
  <si>
    <t>1.e1 Matched weighted position between zone 1 and 2</t>
  </si>
  <si>
    <t>1.e2 Matched weighted position between zone 2 and 3</t>
  </si>
  <si>
    <t>1.f Matched weighted position between zone 1 and 3</t>
  </si>
  <si>
    <t>1.g Residual unmatched weighted positions</t>
  </si>
  <si>
    <t xml:space="preserve">    2 General risk. Duration-based approach</t>
  </si>
  <si>
    <t>2.1 Zone 1</t>
  </si>
  <si>
    <t>2.2 Zone 2</t>
  </si>
  <si>
    <t>2.3 Zone 3</t>
  </si>
  <si>
    <t>2.a Matched duration-weighted position in all zones</t>
  </si>
  <si>
    <t>2.b1 Matched duration-weighted position between zone 1 and 2</t>
  </si>
  <si>
    <t>2.b2 Matched duration-weighted position between zone 2 and 3</t>
  </si>
  <si>
    <t>2.c Matched duration-weighted position between zone 1 and 3</t>
  </si>
  <si>
    <t>2.d Residual unmatched duration-weighted positions</t>
  </si>
  <si>
    <t xml:space="preserve">    3 Specific risk</t>
  </si>
  <si>
    <t>3.1 Debt securities under the first category in Table 1 (point 14 annex I, Directive 2006/49/EC) or article 19, paragraph 1</t>
  </si>
  <si>
    <t>3.2 Debt securities under the second category in Table 1 (point 14 annex I, Directive2006/49/EC)</t>
  </si>
  <si>
    <t>3.2.a With residual term  ≤ 6 months</t>
  </si>
  <si>
    <t>3.2.b With a residual term &gt; 6 months and ≤ 24 months</t>
  </si>
  <si>
    <t>3.2.c With a residual term &gt; 24 months</t>
  </si>
  <si>
    <t>3.3 Debt securities under the third category in Table 1 (point 14 annex I, Directive 2006/49/EC)</t>
  </si>
  <si>
    <t>3.4 Debt securities under the fourth category in Table 1 (point 14 annex I, Directive 2006/49/EC)</t>
  </si>
  <si>
    <t>3.5 Securitisation exposures subject to 1250% risk weighting or deduction and unrated liquidity facilities</t>
  </si>
  <si>
    <t xml:space="preserve">    4 Particular approach for position risk in CIUs</t>
  </si>
  <si>
    <t xml:space="preserve">    5 Margin-based approach for exchange traded futures and options</t>
  </si>
  <si>
    <r>
      <t xml:space="preserve">    6</t>
    </r>
    <r>
      <rPr>
        <b/>
        <sz val="12"/>
        <rFont val="Verdana"/>
        <family val="2"/>
      </rPr>
      <t xml:space="preserve"> </t>
    </r>
    <r>
      <rPr>
        <sz val="12"/>
        <rFont val="Verdana"/>
        <family val="2"/>
      </rPr>
      <t>Margin-based approach for OTC futures and options</t>
    </r>
  </si>
  <si>
    <t xml:space="preserve">    7 Other non-delta risks for options</t>
  </si>
</sst>
</file>

<file path=xl/styles.xml><?xml version="1.0" encoding="utf-8"?>
<styleSheet xmlns="http://schemas.openxmlformats.org/spreadsheetml/2006/main">
  <numFmts count="1">
    <numFmt numFmtId="164" formatCode="0.0%"/>
  </numFmts>
  <fonts count="14">
    <font>
      <sz val="10"/>
      <name val="Arial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sz val="10"/>
      <color indexed="9"/>
      <name val="Verdana"/>
      <family val="2"/>
    </font>
    <font>
      <sz val="11"/>
      <color indexed="9"/>
      <name val="Verdana"/>
      <family val="2"/>
    </font>
    <font>
      <sz val="12"/>
      <color indexed="9"/>
      <name val="Verdana"/>
      <family val="2"/>
    </font>
    <font>
      <sz val="12"/>
      <color indexed="81"/>
      <name val="Tahoma"/>
      <family val="2"/>
    </font>
    <font>
      <sz val="24"/>
      <color indexed="81"/>
      <name val="Tahoma"/>
      <family val="2"/>
    </font>
    <font>
      <sz val="20"/>
      <color indexed="81"/>
      <name val="Tahoma"/>
      <family val="2"/>
    </font>
    <font>
      <sz val="15"/>
      <name val="Verdana"/>
      <family val="2"/>
    </font>
    <font>
      <b/>
      <sz val="15"/>
      <name val="Verdana"/>
      <family val="2"/>
    </font>
    <font>
      <b/>
      <sz val="2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Up">
        <fgColor indexed="23"/>
      </patternFill>
    </fill>
    <fill>
      <patternFill patternType="solid">
        <fgColor indexed="23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 diagonalUp="1" diagonalDown="1">
      <left/>
      <right/>
      <top/>
      <bottom style="thin">
        <color indexed="22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 diagonalUp="1" diagonalDown="1">
      <left/>
      <right/>
      <top style="thin">
        <color indexed="22"/>
      </top>
      <bottom style="thin">
        <color indexed="22"/>
      </bottom>
      <diagonal style="thin">
        <color indexed="64"/>
      </diagonal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0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22"/>
      </bottom>
      <diagonal/>
    </border>
    <border diagonalUp="1" diagonalDown="1">
      <left/>
      <right/>
      <top style="thin">
        <color indexed="0"/>
      </top>
      <bottom style="thin">
        <color indexed="22"/>
      </bottom>
      <diagonal style="thin">
        <color indexed="64"/>
      </diagonal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 style="thin">
        <color indexed="64"/>
      </diagonal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22"/>
      </top>
      <bottom/>
      <diagonal style="thin">
        <color indexed="64"/>
      </diagonal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22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8" xfId="0" applyFont="1" applyFill="1" applyBorder="1"/>
    <xf numFmtId="0" fontId="2" fillId="2" borderId="0" xfId="0" applyFont="1" applyFill="1" applyBorder="1"/>
    <xf numFmtId="0" fontId="2" fillId="2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3" fillId="3" borderId="16" xfId="0" applyNumberFormat="1" applyFont="1" applyFill="1" applyBorder="1" applyAlignment="1">
      <alignment horizontal="center"/>
    </xf>
    <xf numFmtId="49" fontId="2" fillId="0" borderId="17" xfId="0" applyNumberFormat="1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9" xfId="0" applyFont="1" applyFill="1" applyBorder="1"/>
    <xf numFmtId="3" fontId="3" fillId="0" borderId="21" xfId="0" applyNumberFormat="1" applyFont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3" fontId="3" fillId="0" borderId="24" xfId="0" applyNumberFormat="1" applyFont="1" applyBorder="1" applyAlignment="1" applyProtection="1">
      <alignment horizontal="center" vertical="center"/>
      <protection locked="0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3" fontId="3" fillId="0" borderId="28" xfId="0" applyNumberFormat="1" applyFont="1" applyBorder="1" applyAlignment="1" applyProtection="1">
      <alignment horizontal="center" vertical="center"/>
    </xf>
    <xf numFmtId="0" fontId="2" fillId="0" borderId="0" xfId="0" applyFont="1" applyFill="1" applyBorder="1" applyAlignment="1">
      <alignment vertical="center"/>
    </xf>
    <xf numFmtId="3" fontId="2" fillId="0" borderId="29" xfId="0" applyNumberFormat="1" applyFont="1" applyBorder="1" applyAlignment="1" applyProtection="1">
      <alignment horizontal="center" vertical="center"/>
    </xf>
    <xf numFmtId="3" fontId="3" fillId="0" borderId="30" xfId="0" applyNumberFormat="1" applyFont="1" applyBorder="1" applyAlignment="1" applyProtection="1">
      <alignment horizontal="center" vertical="center"/>
      <protection locked="0"/>
    </xf>
    <xf numFmtId="3" fontId="2" fillId="0" borderId="31" xfId="0" applyNumberFormat="1" applyFont="1" applyBorder="1" applyAlignment="1" applyProtection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5" fillId="0" borderId="0" xfId="0" applyFont="1"/>
    <xf numFmtId="0" fontId="2" fillId="2" borderId="8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3" fontId="2" fillId="0" borderId="32" xfId="0" applyNumberFormat="1" applyFont="1" applyBorder="1" applyAlignment="1" applyProtection="1">
      <alignment horizontal="center" vertical="center"/>
      <protection locked="0"/>
    </xf>
    <xf numFmtId="3" fontId="2" fillId="0" borderId="29" xfId="0" applyNumberFormat="1" applyFont="1" applyBorder="1" applyAlignment="1" applyProtection="1">
      <alignment horizontal="center" vertical="center"/>
      <protection locked="0"/>
    </xf>
    <xf numFmtId="3" fontId="2" fillId="0" borderId="30" xfId="0" applyNumberFormat="1" applyFont="1" applyBorder="1" applyAlignment="1" applyProtection="1">
      <alignment horizontal="center" vertical="center"/>
      <protection locked="0"/>
    </xf>
    <xf numFmtId="3" fontId="2" fillId="0" borderId="3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Fill="1" applyProtection="1"/>
    <xf numFmtId="3" fontId="2" fillId="0" borderId="12" xfId="0" applyNumberFormat="1" applyFont="1" applyBorder="1" applyAlignment="1" applyProtection="1">
      <alignment horizontal="center" vertical="center"/>
      <protection locked="0"/>
    </xf>
    <xf numFmtId="3" fontId="2" fillId="0" borderId="34" xfId="0" applyNumberFormat="1" applyFont="1" applyBorder="1" applyAlignment="1" applyProtection="1">
      <alignment horizontal="center" vertical="center"/>
    </xf>
    <xf numFmtId="3" fontId="6" fillId="0" borderId="0" xfId="0" applyNumberFormat="1" applyFont="1" applyFill="1" applyBorder="1" applyAlignment="1" applyProtection="1">
      <alignment horizontal="center" vertical="center"/>
    </xf>
    <xf numFmtId="3" fontId="7" fillId="0" borderId="0" xfId="0" applyNumberFormat="1" applyFont="1" applyBorder="1" applyAlignment="1" applyProtection="1">
      <alignment horizontal="center" vertical="center"/>
      <protection locked="0"/>
    </xf>
    <xf numFmtId="3" fontId="2" fillId="0" borderId="0" xfId="0" applyNumberFormat="1" applyFont="1" applyBorder="1" applyAlignment="1" applyProtection="1">
      <alignment horizontal="center" vertical="center"/>
      <protection locked="0"/>
    </xf>
    <xf numFmtId="3" fontId="2" fillId="0" borderId="34" xfId="0" applyNumberFormat="1" applyFont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>
      <alignment vertical="center"/>
    </xf>
    <xf numFmtId="3" fontId="2" fillId="0" borderId="35" xfId="0" applyNumberFormat="1" applyFont="1" applyBorder="1" applyAlignment="1" applyProtection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3" fontId="3" fillId="0" borderId="38" xfId="0" applyNumberFormat="1" applyFont="1" applyBorder="1" applyAlignment="1" applyProtection="1">
      <alignment horizontal="center" vertical="center"/>
    </xf>
    <xf numFmtId="3" fontId="3" fillId="0" borderId="39" xfId="0" applyNumberFormat="1" applyFont="1" applyBorder="1" applyAlignment="1" applyProtection="1">
      <alignment horizontal="center" vertical="center"/>
    </xf>
    <xf numFmtId="3" fontId="3" fillId="0" borderId="40" xfId="0" applyNumberFormat="1" applyFont="1" applyBorder="1" applyAlignment="1" applyProtection="1">
      <alignment horizontal="center" vertical="center"/>
      <protection locked="0"/>
    </xf>
    <xf numFmtId="3" fontId="3" fillId="0" borderId="23" xfId="0" applyNumberFormat="1" applyFont="1" applyFill="1" applyBorder="1" applyAlignment="1" applyProtection="1">
      <alignment horizontal="center" vertical="center"/>
    </xf>
    <xf numFmtId="3" fontId="2" fillId="0" borderId="41" xfId="0" applyNumberFormat="1" applyFont="1" applyBorder="1" applyAlignment="1" applyProtection="1">
      <alignment horizontal="center" vertical="center"/>
      <protection locked="0"/>
    </xf>
    <xf numFmtId="3" fontId="2" fillId="0" borderId="42" xfId="0" applyNumberFormat="1" applyFont="1" applyBorder="1" applyAlignment="1" applyProtection="1">
      <alignment horizontal="center" vertical="center"/>
    </xf>
    <xf numFmtId="0" fontId="2" fillId="0" borderId="43" xfId="0" applyFont="1" applyFill="1" applyBorder="1" applyAlignment="1">
      <alignment vertical="center"/>
    </xf>
    <xf numFmtId="0" fontId="2" fillId="0" borderId="44" xfId="0" applyFont="1" applyFill="1" applyBorder="1" applyAlignment="1">
      <alignment vertical="center"/>
    </xf>
    <xf numFmtId="0" fontId="2" fillId="0" borderId="45" xfId="0" applyFont="1" applyFill="1" applyBorder="1" applyAlignment="1">
      <alignment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3" fontId="2" fillId="0" borderId="48" xfId="0" applyNumberFormat="1" applyFont="1" applyBorder="1" applyAlignment="1" applyProtection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3" fontId="3" fillId="0" borderId="50" xfId="0" applyNumberFormat="1" applyFont="1" applyBorder="1" applyAlignment="1">
      <alignment horizontal="center" vertical="center"/>
    </xf>
    <xf numFmtId="3" fontId="3" fillId="0" borderId="52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3" fontId="2" fillId="0" borderId="55" xfId="0" applyNumberFormat="1" applyFont="1" applyBorder="1" applyAlignment="1" applyProtection="1">
      <alignment horizontal="center" vertical="center"/>
      <protection locked="0"/>
    </xf>
    <xf numFmtId="3" fontId="2" fillId="0" borderId="50" xfId="0" applyNumberFormat="1" applyFont="1" applyBorder="1" applyAlignment="1" applyProtection="1">
      <alignment horizontal="center" vertical="center"/>
      <protection locked="0"/>
    </xf>
    <xf numFmtId="3" fontId="2" fillId="0" borderId="56" xfId="0" applyNumberFormat="1" applyFont="1" applyBorder="1" applyAlignment="1" applyProtection="1">
      <alignment horizontal="center" vertical="center"/>
      <protection locked="0"/>
    </xf>
    <xf numFmtId="3" fontId="2" fillId="0" borderId="31" xfId="0" applyNumberFormat="1" applyFont="1" applyFill="1" applyBorder="1" applyAlignment="1" applyProtection="1">
      <alignment horizontal="center" vertical="center"/>
      <protection locked="0"/>
    </xf>
    <xf numFmtId="3" fontId="2" fillId="0" borderId="29" xfId="0" applyNumberFormat="1" applyFont="1" applyBorder="1" applyAlignment="1">
      <alignment horizontal="center" vertical="center"/>
    </xf>
    <xf numFmtId="3" fontId="2" fillId="0" borderId="50" xfId="0" applyNumberFormat="1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0" fontId="2" fillId="2" borderId="26" xfId="0" applyFont="1" applyFill="1" applyBorder="1" applyAlignment="1">
      <alignment vertical="center"/>
    </xf>
    <xf numFmtId="3" fontId="2" fillId="0" borderId="31" xfId="0" applyNumberFormat="1" applyFont="1" applyFill="1" applyBorder="1" applyAlignment="1" applyProtection="1">
      <alignment horizontal="center" vertical="center"/>
    </xf>
    <xf numFmtId="3" fontId="2" fillId="0" borderId="27" xfId="0" applyNumberFormat="1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>
      <alignment horizontal="center"/>
    </xf>
    <xf numFmtId="3" fontId="2" fillId="0" borderId="57" xfId="0" applyNumberFormat="1" applyFont="1" applyBorder="1" applyAlignment="1" applyProtection="1">
      <alignment horizontal="center" vertical="center"/>
      <protection locked="0"/>
    </xf>
    <xf numFmtId="3" fontId="2" fillId="0" borderId="47" xfId="0" applyNumberFormat="1" applyFont="1" applyBorder="1" applyAlignment="1" applyProtection="1">
      <alignment horizontal="center" vertical="center"/>
      <protection locked="0"/>
    </xf>
    <xf numFmtId="3" fontId="2" fillId="0" borderId="58" xfId="0" applyNumberFormat="1" applyFont="1" applyBorder="1" applyAlignment="1" applyProtection="1">
      <alignment horizontal="center" vertical="center"/>
      <protection locked="0"/>
    </xf>
    <xf numFmtId="3" fontId="2" fillId="0" borderId="59" xfId="0" applyNumberFormat="1" applyFont="1" applyBorder="1" applyAlignment="1" applyProtection="1">
      <alignment horizontal="center" vertical="center"/>
      <protection locked="0"/>
    </xf>
    <xf numFmtId="3" fontId="2" fillId="0" borderId="60" xfId="0" applyNumberFormat="1" applyFont="1" applyFill="1" applyBorder="1" applyAlignment="1" applyProtection="1">
      <alignment horizontal="center" vertical="center"/>
      <protection locked="0"/>
    </xf>
    <xf numFmtId="3" fontId="2" fillId="0" borderId="60" xfId="0" applyNumberFormat="1" applyFont="1" applyFill="1" applyBorder="1" applyAlignment="1" applyProtection="1">
      <alignment horizontal="center" vertical="center"/>
    </xf>
    <xf numFmtId="3" fontId="2" fillId="0" borderId="61" xfId="0" applyNumberFormat="1" applyFont="1" applyBorder="1" applyAlignment="1" applyProtection="1">
      <alignment horizontal="center" vertical="center"/>
      <protection locked="0"/>
    </xf>
    <xf numFmtId="3" fontId="2" fillId="0" borderId="14" xfId="0" applyNumberFormat="1" applyFont="1" applyBorder="1" applyAlignment="1" applyProtection="1">
      <alignment horizontal="center" vertical="center"/>
      <protection locked="0"/>
    </xf>
    <xf numFmtId="3" fontId="2" fillId="0" borderId="21" xfId="0" applyNumberFormat="1" applyFont="1" applyBorder="1" applyAlignment="1" applyProtection="1">
      <alignment horizontal="center" vertical="center"/>
      <protection locked="0"/>
    </xf>
    <xf numFmtId="3" fontId="2" fillId="0" borderId="62" xfId="0" applyNumberFormat="1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3" fontId="2" fillId="0" borderId="0" xfId="0" applyNumberFormat="1" applyFont="1" applyBorder="1" applyAlignment="1" applyProtection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3" fontId="2" fillId="0" borderId="63" xfId="0" applyNumberFormat="1" applyFont="1" applyBorder="1" applyAlignment="1" applyProtection="1">
      <alignment horizontal="center" vertical="center"/>
    </xf>
    <xf numFmtId="3" fontId="2" fillId="0" borderId="64" xfId="0" applyNumberFormat="1" applyFont="1" applyBorder="1" applyAlignment="1" applyProtection="1">
      <alignment horizontal="center" vertical="center"/>
    </xf>
    <xf numFmtId="0" fontId="2" fillId="0" borderId="63" xfId="0" applyFont="1" applyBorder="1" applyAlignment="1" applyProtection="1">
      <alignment horizontal="center" vertical="center"/>
    </xf>
    <xf numFmtId="3" fontId="2" fillId="0" borderId="65" xfId="0" applyNumberFormat="1" applyFont="1" applyBorder="1" applyAlignment="1" applyProtection="1">
      <alignment horizontal="center" vertical="center"/>
    </xf>
    <xf numFmtId="3" fontId="2" fillId="0" borderId="21" xfId="0" applyNumberFormat="1" applyFont="1" applyBorder="1" applyAlignment="1" applyProtection="1">
      <alignment horizontal="center" vertical="center"/>
    </xf>
    <xf numFmtId="0" fontId="2" fillId="0" borderId="66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67" xfId="0" applyFont="1" applyFill="1" applyBorder="1" applyAlignment="1">
      <alignment vertical="center"/>
    </xf>
    <xf numFmtId="0" fontId="2" fillId="0" borderId="68" xfId="0" applyFont="1" applyFill="1" applyBorder="1" applyAlignment="1">
      <alignment vertical="center"/>
    </xf>
    <xf numFmtId="0" fontId="2" fillId="0" borderId="69" xfId="0" applyFont="1" applyFill="1" applyBorder="1" applyAlignment="1">
      <alignment vertical="center"/>
    </xf>
    <xf numFmtId="0" fontId="2" fillId="4" borderId="69" xfId="0" applyFont="1" applyFill="1" applyBorder="1" applyAlignment="1">
      <alignment horizontal="center" vertical="center"/>
    </xf>
    <xf numFmtId="0" fontId="2" fillId="4" borderId="70" xfId="0" applyFont="1" applyFill="1" applyBorder="1" applyAlignment="1">
      <alignment horizontal="center" vertical="center"/>
    </xf>
    <xf numFmtId="0" fontId="2" fillId="4" borderId="71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vertical="center"/>
    </xf>
    <xf numFmtId="3" fontId="2" fillId="0" borderId="72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3" fontId="11" fillId="0" borderId="33" xfId="0" applyNumberFormat="1" applyFont="1" applyBorder="1" applyAlignment="1" applyProtection="1">
      <alignment horizontal="center" vertical="center"/>
      <protection locked="0"/>
    </xf>
    <xf numFmtId="3" fontId="11" fillId="0" borderId="31" xfId="0" applyNumberFormat="1" applyFont="1" applyFill="1" applyBorder="1" applyAlignment="1" applyProtection="1">
      <alignment horizontal="center" vertical="center"/>
    </xf>
    <xf numFmtId="3" fontId="11" fillId="0" borderId="35" xfId="0" applyNumberFormat="1" applyFont="1" applyBorder="1" applyAlignment="1" applyProtection="1">
      <alignment horizontal="center" vertical="center"/>
    </xf>
    <xf numFmtId="3" fontId="11" fillId="0" borderId="35" xfId="0" applyNumberFormat="1" applyFont="1" applyBorder="1" applyAlignment="1">
      <alignment horizontal="center" vertical="center"/>
    </xf>
    <xf numFmtId="3" fontId="11" fillId="0" borderId="31" xfId="0" applyNumberFormat="1" applyFont="1" applyBorder="1" applyAlignment="1">
      <alignment horizontal="center" vertical="center"/>
    </xf>
    <xf numFmtId="3" fontId="12" fillId="0" borderId="53" xfId="0" applyNumberFormat="1" applyFont="1" applyBorder="1" applyAlignment="1">
      <alignment horizontal="center" vertical="center"/>
    </xf>
    <xf numFmtId="3" fontId="12" fillId="0" borderId="54" xfId="0" applyNumberFormat="1" applyFont="1" applyBorder="1" applyAlignment="1">
      <alignment horizontal="center" vertical="center"/>
    </xf>
    <xf numFmtId="3" fontId="12" fillId="0" borderId="51" xfId="0" applyNumberFormat="1" applyFont="1" applyBorder="1" applyAlignment="1">
      <alignment horizontal="center" vertical="center"/>
    </xf>
    <xf numFmtId="3" fontId="12" fillId="0" borderId="49" xfId="0" applyNumberFormat="1" applyFont="1" applyBorder="1" applyAlignment="1">
      <alignment horizontal="center" vertical="center"/>
    </xf>
    <xf numFmtId="3" fontId="11" fillId="0" borderId="37" xfId="0" applyNumberFormat="1" applyFont="1" applyBorder="1" applyAlignment="1" applyProtection="1">
      <alignment horizontal="center" vertical="center"/>
    </xf>
    <xf numFmtId="3" fontId="11" fillId="0" borderId="36" xfId="0" applyNumberFormat="1" applyFont="1" applyBorder="1" applyAlignment="1" applyProtection="1">
      <alignment horizontal="center" vertical="center"/>
    </xf>
    <xf numFmtId="3" fontId="11" fillId="0" borderId="31" xfId="0" applyNumberFormat="1" applyFont="1" applyBorder="1" applyAlignment="1" applyProtection="1">
      <alignment horizontal="center" vertical="center"/>
    </xf>
    <xf numFmtId="3" fontId="12" fillId="0" borderId="28" xfId="0" applyNumberFormat="1" applyFont="1" applyBorder="1" applyAlignment="1" applyProtection="1">
      <alignment horizontal="center" vertical="center"/>
    </xf>
    <xf numFmtId="3" fontId="12" fillId="0" borderId="22" xfId="0" applyNumberFormat="1" applyFont="1" applyBorder="1" applyAlignment="1" applyProtection="1">
      <alignment horizontal="center" vertical="center"/>
    </xf>
    <xf numFmtId="3" fontId="12" fillId="0" borderId="23" xfId="0" applyNumberFormat="1" applyFont="1" applyBorder="1" applyAlignment="1" applyProtection="1">
      <alignment horizontal="center" vertical="center"/>
    </xf>
    <xf numFmtId="3" fontId="12" fillId="0" borderId="25" xfId="0" applyNumberFormat="1" applyFont="1" applyBorder="1" applyAlignment="1" applyProtection="1">
      <alignment horizontal="center" vertical="center"/>
    </xf>
    <xf numFmtId="3" fontId="12" fillId="0" borderId="20" xfId="0" applyNumberFormat="1" applyFont="1" applyBorder="1" applyAlignment="1" applyProtection="1">
      <alignment horizontal="center" vertical="center"/>
    </xf>
    <xf numFmtId="3" fontId="11" fillId="0" borderId="29" xfId="0" applyNumberFormat="1" applyFont="1" applyBorder="1" applyAlignment="1" applyProtection="1">
      <alignment horizontal="center" vertical="center"/>
    </xf>
    <xf numFmtId="9" fontId="1" fillId="3" borderId="26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9" fontId="1" fillId="3" borderId="0" xfId="0" applyNumberFormat="1" applyFont="1" applyFill="1" applyBorder="1" applyAlignment="1">
      <alignment horizontal="center" vertical="center"/>
    </xf>
    <xf numFmtId="2" fontId="1" fillId="3" borderId="12" xfId="0" applyNumberFormat="1" applyFont="1" applyFill="1" applyBorder="1" applyAlignment="1">
      <alignment horizontal="center" vertical="center"/>
    </xf>
    <xf numFmtId="9" fontId="1" fillId="3" borderId="12" xfId="0" applyNumberFormat="1" applyFont="1" applyFill="1" applyBorder="1" applyAlignment="1">
      <alignment horizontal="center" vertical="center"/>
    </xf>
    <xf numFmtId="10" fontId="1" fillId="3" borderId="12" xfId="0" applyNumberFormat="1" applyFont="1" applyFill="1" applyBorder="1" applyAlignment="1">
      <alignment horizontal="center" vertical="center"/>
    </xf>
    <xf numFmtId="164" fontId="1" fillId="3" borderId="12" xfId="0" applyNumberFormat="1" applyFont="1" applyFill="1" applyBorder="1" applyAlignment="1">
      <alignment horizontal="center" vertical="center"/>
    </xf>
    <xf numFmtId="0" fontId="4" fillId="0" borderId="73" xfId="0" applyFont="1" applyBorder="1" applyAlignment="1">
      <alignment horizontal="center"/>
    </xf>
    <xf numFmtId="0" fontId="6" fillId="0" borderId="0" xfId="0" applyFont="1" applyFill="1" applyAlignment="1" applyProtection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</xdr:colOff>
      <xdr:row>2</xdr:row>
      <xdr:rowOff>79375</xdr:rowOff>
    </xdr:from>
    <xdr:to>
      <xdr:col>14</xdr:col>
      <xdr:colOff>809626</xdr:colOff>
      <xdr:row>3</xdr:row>
      <xdr:rowOff>381000</xdr:rowOff>
    </xdr:to>
    <xdr:sp macro="" textlink="">
      <xdr:nvSpPr>
        <xdr:cNvPr id="2" name="TextBox 1"/>
        <xdr:cNvSpPr txBox="1"/>
      </xdr:nvSpPr>
      <xdr:spPr>
        <a:xfrm>
          <a:off x="19954876" y="587375"/>
          <a:ext cx="2317750" cy="746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4400"/>
            <a:t>DÆMI 6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ME_Gogn\Lanastofnanir\Eiginfj&#225;r_sk&#253;rsla_2005_nov\EFJskyrsla2005nov_J&#246;kla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m skjalið"/>
      <sheetName val="ebl.1.0 "/>
      <sheetName val="skýr.bl"/>
      <sheetName val="ebl.2.0"/>
      <sheetName val="ebl.3.0"/>
      <sheetName val="ebl.3.1"/>
      <sheetName val="ebl.3.2"/>
      <sheetName val="ebl.3.3"/>
      <sheetName val="ebl.4.0"/>
      <sheetName val="ebl. 5.0"/>
      <sheetName val="ebl. 5.1"/>
      <sheetName val="ebl.5.2"/>
      <sheetName val="ebl.5.3"/>
      <sheetName val="ebl. 5.4"/>
      <sheetName val="ebl. 5.5 "/>
      <sheetName val="ebl. 6.0"/>
      <sheetName val="ebl.6.1"/>
      <sheetName val="ebl. 6.2"/>
      <sheetName val="ebl.6.3"/>
      <sheetName val="ebl.6.4"/>
      <sheetName val="ebl. 7.0"/>
      <sheetName val="ebl.7.1"/>
      <sheetName val="ebl.8.0"/>
      <sheetName val="FME_Lestur"/>
    </sheetNames>
    <sheetDataSet>
      <sheetData sheetId="0" refreshError="1"/>
      <sheetData sheetId="1">
        <row r="12">
          <cell r="C12" t="str">
            <v>Uppgjör pr.: 30.11.2005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8">
    <tabColor indexed="17"/>
  </sheetPr>
  <dimension ref="A2:AE63"/>
  <sheetViews>
    <sheetView tabSelected="1" topLeftCell="C13" zoomScale="60" zoomScaleNormal="60" workbookViewId="0">
      <selection activeCell="M36" sqref="M36"/>
    </sheetView>
  </sheetViews>
  <sheetFormatPr defaultColWidth="11.42578125" defaultRowHeight="12.75"/>
  <cols>
    <col min="1" max="1" width="4.85546875" style="12" customWidth="1"/>
    <col min="2" max="2" width="5.85546875" style="12" customWidth="1"/>
    <col min="3" max="3" width="7.140625" style="12" customWidth="1"/>
    <col min="4" max="4" width="32.28515625" style="12" customWidth="1"/>
    <col min="5" max="5" width="68.140625" style="12" customWidth="1"/>
    <col min="6" max="13" width="22.7109375" style="124" customWidth="1"/>
    <col min="14" max="15" width="22.7109375" style="12" customWidth="1"/>
    <col min="16" max="16" width="11.42578125" style="12"/>
    <col min="17" max="18" width="13.85546875" style="12" bestFit="1" customWidth="1"/>
    <col min="19" max="16384" width="11.42578125" style="12"/>
  </cols>
  <sheetData>
    <row r="2" spans="2:31" s="3" customFormat="1" ht="27.75" customHeight="1">
      <c r="B2" s="1" t="s">
        <v>0</v>
      </c>
      <c r="C2" s="1"/>
      <c r="D2" s="1"/>
      <c r="E2" s="1"/>
      <c r="F2" s="1"/>
      <c r="G2" s="2"/>
      <c r="H2" s="1" t="s">
        <v>1</v>
      </c>
      <c r="I2" s="2"/>
      <c r="J2" s="2"/>
      <c r="K2" s="2"/>
      <c r="L2" s="2"/>
      <c r="M2" s="2"/>
    </row>
    <row r="3" spans="2:31" s="4" customFormat="1" ht="35.25" customHeight="1">
      <c r="B3" s="3" t="s">
        <v>2</v>
      </c>
      <c r="D3" s="5"/>
      <c r="E3" s="6"/>
      <c r="G3" s="7"/>
      <c r="H3" s="7"/>
      <c r="I3" s="7"/>
      <c r="J3" s="155" t="s">
        <v>3</v>
      </c>
      <c r="K3" s="156"/>
      <c r="L3" s="156"/>
      <c r="M3" s="7"/>
    </row>
    <row r="4" spans="2:31" ht="54.75" customHeight="1" thickBot="1">
      <c r="B4" s="8"/>
      <c r="C4" s="9"/>
      <c r="D4" s="10"/>
      <c r="E4" s="10"/>
      <c r="F4" s="10"/>
      <c r="G4" s="11"/>
      <c r="H4" s="11"/>
      <c r="I4" s="11"/>
      <c r="J4" s="11"/>
      <c r="K4" s="11"/>
      <c r="L4" s="11"/>
      <c r="M4" s="11"/>
      <c r="N4" s="9"/>
      <c r="O4" s="9"/>
    </row>
    <row r="5" spans="2:31" ht="15.75" customHeight="1">
      <c r="B5" s="13"/>
      <c r="C5" s="14"/>
      <c r="D5" s="14"/>
      <c r="E5" s="14"/>
      <c r="F5" s="157" t="s">
        <v>4</v>
      </c>
      <c r="G5" s="158"/>
      <c r="H5" s="158"/>
      <c r="I5" s="158"/>
      <c r="J5" s="158"/>
      <c r="K5" s="158"/>
      <c r="L5" s="158"/>
      <c r="M5" s="159"/>
      <c r="N5" s="160" t="s">
        <v>5</v>
      </c>
      <c r="O5" s="163" t="s">
        <v>6</v>
      </c>
    </row>
    <row r="6" spans="2:31" ht="67.5" customHeight="1">
      <c r="B6" s="15"/>
      <c r="C6" s="16"/>
      <c r="D6" s="16"/>
      <c r="E6" s="16"/>
      <c r="F6" s="166" t="s">
        <v>7</v>
      </c>
      <c r="G6" s="167"/>
      <c r="H6" s="17" t="s">
        <v>8</v>
      </c>
      <c r="I6" s="166" t="s">
        <v>9</v>
      </c>
      <c r="J6" s="167"/>
      <c r="K6" s="168" t="s">
        <v>10</v>
      </c>
      <c r="L6" s="169"/>
      <c r="M6" s="18" t="s">
        <v>11</v>
      </c>
      <c r="N6" s="161"/>
      <c r="O6" s="164"/>
    </row>
    <row r="7" spans="2:31" ht="30">
      <c r="B7" s="15"/>
      <c r="C7" s="16"/>
      <c r="D7" s="16"/>
      <c r="E7" s="16"/>
      <c r="F7" s="19" t="s">
        <v>12</v>
      </c>
      <c r="G7" s="19" t="s">
        <v>13</v>
      </c>
      <c r="H7" s="20"/>
      <c r="I7" s="19" t="s">
        <v>12</v>
      </c>
      <c r="J7" s="19" t="s">
        <v>13</v>
      </c>
      <c r="K7" s="21" t="s">
        <v>14</v>
      </c>
      <c r="L7" s="21" t="s">
        <v>15</v>
      </c>
      <c r="M7" s="22"/>
      <c r="N7" s="162"/>
      <c r="O7" s="165"/>
    </row>
    <row r="8" spans="2:31" ht="15">
      <c r="B8" s="15"/>
      <c r="C8" s="16"/>
      <c r="D8" s="16"/>
      <c r="E8" s="16"/>
      <c r="F8" s="23" t="s">
        <v>16</v>
      </c>
      <c r="G8" s="23" t="s">
        <v>17</v>
      </c>
      <c r="H8" s="24" t="s">
        <v>18</v>
      </c>
      <c r="I8" s="25" t="s">
        <v>19</v>
      </c>
      <c r="J8" s="25" t="s">
        <v>20</v>
      </c>
      <c r="K8" s="24" t="s">
        <v>21</v>
      </c>
      <c r="L8" s="24" t="s">
        <v>22</v>
      </c>
      <c r="M8" s="25" t="s">
        <v>23</v>
      </c>
      <c r="N8" s="26"/>
      <c r="O8" s="27" t="s">
        <v>24</v>
      </c>
    </row>
    <row r="9" spans="2:31" ht="30" customHeight="1">
      <c r="B9" s="28" t="s">
        <v>25</v>
      </c>
      <c r="C9" s="29"/>
      <c r="D9" s="29"/>
      <c r="E9" s="29"/>
      <c r="F9" s="141">
        <f>+F10+F37+F46</f>
        <v>210000</v>
      </c>
      <c r="G9" s="141">
        <f>+G10+G37+G46</f>
        <v>39990</v>
      </c>
      <c r="H9" s="30"/>
      <c r="I9" s="141">
        <f>+I10+I37+I46</f>
        <v>210000</v>
      </c>
      <c r="J9" s="141">
        <f>+J10+J37+J46</f>
        <v>26660</v>
      </c>
      <c r="K9" s="31">
        <f>+K46</f>
        <v>0</v>
      </c>
      <c r="L9" s="31">
        <f>+L46</f>
        <v>0</v>
      </c>
      <c r="M9" s="138">
        <f>M10+M37+M46</f>
        <v>119604.875</v>
      </c>
      <c r="N9" s="32"/>
      <c r="O9" s="137">
        <f>O10+O37+O46+O55</f>
        <v>4638.2674999999999</v>
      </c>
    </row>
    <row r="10" spans="2:31" ht="30" customHeight="1">
      <c r="B10" s="33" t="s">
        <v>26</v>
      </c>
      <c r="C10" s="34"/>
      <c r="D10" s="34"/>
      <c r="E10" s="34"/>
      <c r="F10" s="139">
        <f>+F11+F16+F20</f>
        <v>105000</v>
      </c>
      <c r="G10" s="139">
        <f>+G11+G16+G20</f>
        <v>13330</v>
      </c>
      <c r="H10" s="35"/>
      <c r="I10" s="139">
        <f>+I11+I16+I20</f>
        <v>105000</v>
      </c>
      <c r="J10" s="140">
        <f>+J11+J16+J20</f>
        <v>13330</v>
      </c>
      <c r="K10" s="36"/>
      <c r="L10" s="37"/>
      <c r="M10" s="139">
        <f>+SUM(M29:M36)</f>
        <v>1274.875</v>
      </c>
      <c r="N10" s="38"/>
      <c r="O10" s="137">
        <f>+SUM(O29:O36)+SUM(O41:O45)</f>
        <v>824.98749999999995</v>
      </c>
    </row>
    <row r="11" spans="2:31" ht="30" customHeight="1">
      <c r="B11" s="33"/>
      <c r="C11" s="40" t="s">
        <v>27</v>
      </c>
      <c r="D11" s="40"/>
      <c r="E11" s="40"/>
      <c r="F11" s="142">
        <f>+SUM(F12:F15)</f>
        <v>75000</v>
      </c>
      <c r="G11" s="41">
        <f>+SUM(G12:G15)</f>
        <v>0</v>
      </c>
      <c r="H11" s="42"/>
      <c r="I11" s="142">
        <f>+SUM(I12:I15)</f>
        <v>75000</v>
      </c>
      <c r="J11" s="43">
        <f>+SUM(J12:J15)</f>
        <v>0</v>
      </c>
      <c r="K11" s="44"/>
      <c r="L11" s="45"/>
      <c r="M11" s="45"/>
      <c r="N11" s="46"/>
      <c r="O11" s="47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</row>
    <row r="12" spans="2:31" ht="15" customHeight="1" thickBot="1">
      <c r="B12" s="49"/>
      <c r="C12" s="50"/>
      <c r="D12" s="50" t="s">
        <v>28</v>
      </c>
      <c r="E12" s="50"/>
      <c r="F12" s="51"/>
      <c r="G12" s="52"/>
      <c r="H12" s="53"/>
      <c r="I12" s="52"/>
      <c r="J12" s="54"/>
      <c r="K12" s="44"/>
      <c r="L12" s="45"/>
      <c r="M12" s="45"/>
      <c r="N12" s="46"/>
      <c r="O12" s="47"/>
      <c r="P12" s="55"/>
      <c r="Q12" s="152" t="s">
        <v>29</v>
      </c>
      <c r="R12" s="152" t="s">
        <v>30</v>
      </c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</row>
    <row r="13" spans="2:31" ht="15" customHeight="1" thickBot="1">
      <c r="B13" s="49"/>
      <c r="C13" s="50"/>
      <c r="D13" s="50" t="s">
        <v>31</v>
      </c>
      <c r="E13" s="50"/>
      <c r="F13" s="125">
        <v>75000</v>
      </c>
      <c r="G13" s="54"/>
      <c r="H13" s="53"/>
      <c r="I13" s="125">
        <v>75000</v>
      </c>
      <c r="J13" s="54"/>
      <c r="K13" s="44"/>
      <c r="L13" s="45"/>
      <c r="M13" s="45"/>
      <c r="N13" s="46"/>
      <c r="O13" s="47"/>
      <c r="P13" s="55"/>
      <c r="Q13" s="152"/>
      <c r="R13" s="152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</row>
    <row r="14" spans="2:31" ht="15" customHeight="1">
      <c r="B14" s="49"/>
      <c r="C14" s="50"/>
      <c r="D14" s="50" t="s">
        <v>32</v>
      </c>
      <c r="E14" s="50"/>
      <c r="F14" s="56"/>
      <c r="G14" s="52"/>
      <c r="H14" s="53"/>
      <c r="I14" s="52"/>
      <c r="J14" s="54"/>
      <c r="K14" s="44"/>
      <c r="L14" s="45"/>
      <c r="M14" s="45"/>
      <c r="N14" s="46"/>
      <c r="O14" s="47"/>
      <c r="P14" s="55"/>
      <c r="Q14" s="152"/>
      <c r="R14" s="152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</row>
    <row r="15" spans="2:31" ht="15" customHeight="1">
      <c r="B15" s="49"/>
      <c r="C15" s="50"/>
      <c r="D15" s="50" t="s">
        <v>33</v>
      </c>
      <c r="E15" s="50"/>
      <c r="F15" s="52"/>
      <c r="G15" s="54"/>
      <c r="H15" s="53"/>
      <c r="I15" s="52"/>
      <c r="J15" s="54"/>
      <c r="K15" s="44"/>
      <c r="L15" s="45"/>
      <c r="M15" s="45"/>
      <c r="N15" s="46"/>
      <c r="O15" s="47"/>
      <c r="P15" s="55"/>
      <c r="Q15" s="152"/>
      <c r="R15" s="152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</row>
    <row r="16" spans="2:31" ht="30" customHeight="1">
      <c r="B16" s="33"/>
      <c r="C16" s="40" t="s">
        <v>34</v>
      </c>
      <c r="D16" s="40"/>
      <c r="E16" s="40"/>
      <c r="F16" s="57">
        <f>+SUM(F17:F19)</f>
        <v>0</v>
      </c>
      <c r="G16" s="41">
        <f>+SUM(G17:G19)</f>
        <v>0</v>
      </c>
      <c r="H16" s="42"/>
      <c r="I16" s="41">
        <f>+SUM(I17:I19)</f>
        <v>0</v>
      </c>
      <c r="J16" s="54">
        <f>+SUM(J17:J19)</f>
        <v>0</v>
      </c>
      <c r="K16" s="44"/>
      <c r="L16" s="45"/>
      <c r="M16" s="45"/>
      <c r="N16" s="46"/>
      <c r="O16" s="47"/>
      <c r="P16" s="58" t="s">
        <v>35</v>
      </c>
      <c r="Q16" s="58">
        <f>+IF(I12&gt;J12,I12*0-J12*0,0)+IF(I13&gt;J13,I13*0.002-J13*0.002,0)+IF(I14&gt;J14,I14*0.004-J14*0.004,0)+IF(I15&gt;J15,I15*0.007-J15*0.007,0)</f>
        <v>150</v>
      </c>
      <c r="R16" s="58">
        <f>+IF(J12&gt;I12,J12*0-I12*0,0)+IF(J13&gt;I13,J13*0.002-I13*0.002,0)+IF(J14&gt;I14,J14*0.004-I14*0.004,0)+IF(J15&gt;I15,J15*0.007-I15*0.007,0)</f>
        <v>0</v>
      </c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</row>
    <row r="17" spans="2:31" ht="15" customHeight="1">
      <c r="B17" s="49"/>
      <c r="C17" s="50"/>
      <c r="D17" s="50" t="s">
        <v>36</v>
      </c>
      <c r="E17" s="50"/>
      <c r="F17" s="52"/>
      <c r="G17" s="52"/>
      <c r="H17" s="53"/>
      <c r="I17" s="52"/>
      <c r="J17" s="54"/>
      <c r="K17" s="44"/>
      <c r="L17" s="45"/>
      <c r="M17" s="45"/>
      <c r="N17" s="46"/>
      <c r="O17" s="47"/>
      <c r="P17" s="58" t="s">
        <v>37</v>
      </c>
      <c r="Q17" s="58">
        <f>+IF(I17&gt;J17,I17*0.0125-J17*0.0125,0)+IF(I18&gt;J18,I18*0.0175-J18*0.0175,0)+IF(I19&gt;J19,I19*0.0225-J19*0.0225,0)</f>
        <v>0</v>
      </c>
      <c r="R17" s="58">
        <f>+IF(J17&gt;I17,J17*0.0125-I17*0.0125,0)+IF(J18&gt;I18,J18*0.0175-I18*0.0175,0)+IF(J19&gt;I19,J19*0.0225-I19*0.0225,0)</f>
        <v>0</v>
      </c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</row>
    <row r="18" spans="2:31" ht="15" customHeight="1">
      <c r="B18" s="49"/>
      <c r="C18" s="50"/>
      <c r="D18" s="50" t="s">
        <v>38</v>
      </c>
      <c r="E18" s="50"/>
      <c r="F18" s="52"/>
      <c r="G18" s="52"/>
      <c r="H18" s="53"/>
      <c r="I18" s="52"/>
      <c r="J18" s="54"/>
      <c r="K18" s="44"/>
      <c r="L18" s="45"/>
      <c r="M18" s="45"/>
      <c r="N18" s="46"/>
      <c r="O18" s="47"/>
      <c r="P18" s="58" t="s">
        <v>39</v>
      </c>
      <c r="Q18" s="58">
        <f>+IF(I21&gt;J21,I21*0.0275-J21*0.0275,0)+IF(I22&gt;J22,I22*0.0325-J22*0.0325,0)+IF(I23&gt;J23,I23*0.0375-J23*0.0375,0)+IF(I24&gt;J24,I24*0.045-J24*0.045,0)+IF(I25&gt;J25,I25*0.0525-J25*0.0525,0)+IF(I26&gt;J26,I26*0.06-J26*0.06,0)+IF(I27&gt;J27,I27*0.08-J27*0.08,0)+IF(I28&gt;J28,I28*0.125-J28*0.125,0)</f>
        <v>625.125</v>
      </c>
      <c r="R18" s="58">
        <f>+IF(J21&gt;I21,J21*0.0275-I21*0.0275,0)+IF(J22&gt;I22,J22*0.0325-I22*0.0325,0)+IF(J23&gt;I23,J23*0.0375-I23*0.0375,0)+IF(J24&gt;I24,J24*0.045-I24*0.045,0)+IF(J25&gt;I25,J25*0.0525-I25*0.0525,0)+IF(J26&gt;I26,J26*0.06-I26*0.06,0)+IF(J27&gt;I27,J27*0.08-I27*0.08,0)+IF(J28&gt;I28,J28*0.125-I28*0.125,0)</f>
        <v>0</v>
      </c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</row>
    <row r="19" spans="2:31" ht="15" customHeight="1">
      <c r="B19" s="49"/>
      <c r="C19" s="50"/>
      <c r="D19" s="50" t="s">
        <v>40</v>
      </c>
      <c r="E19" s="50"/>
      <c r="F19" s="52"/>
      <c r="G19" s="52"/>
      <c r="H19" s="53"/>
      <c r="I19" s="52"/>
      <c r="J19" s="54"/>
      <c r="K19" s="44"/>
      <c r="L19" s="45"/>
      <c r="M19" s="45"/>
      <c r="N19" s="46"/>
      <c r="O19" s="47"/>
      <c r="P19" s="48"/>
      <c r="Q19" s="59"/>
      <c r="R19" s="59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</row>
    <row r="20" spans="2:31" ht="30" customHeight="1">
      <c r="B20" s="33"/>
      <c r="C20" s="40" t="s">
        <v>41</v>
      </c>
      <c r="D20" s="40"/>
      <c r="E20" s="40"/>
      <c r="F20" s="142">
        <f>+SUM(F21:F28)</f>
        <v>30000</v>
      </c>
      <c r="G20" s="142">
        <f>+SUM(G21:G28)</f>
        <v>13330</v>
      </c>
      <c r="H20" s="42"/>
      <c r="I20" s="142">
        <f>+SUM(I21:I28)</f>
        <v>30000</v>
      </c>
      <c r="J20" s="136">
        <f>+SUM(J21:J28)</f>
        <v>13330</v>
      </c>
      <c r="K20" s="44"/>
      <c r="L20" s="45"/>
      <c r="M20" s="45"/>
      <c r="N20" s="46"/>
      <c r="O20" s="47"/>
      <c r="P20" s="48"/>
      <c r="Q20" s="59"/>
      <c r="R20" s="59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</row>
    <row r="21" spans="2:31" ht="15" customHeight="1">
      <c r="B21" s="49"/>
      <c r="C21" s="50"/>
      <c r="D21" s="50" t="s">
        <v>42</v>
      </c>
      <c r="E21" s="50"/>
      <c r="F21" s="52"/>
      <c r="G21" s="52"/>
      <c r="H21" s="53"/>
      <c r="I21" s="52"/>
      <c r="J21" s="54"/>
      <c r="K21" s="44"/>
      <c r="L21" s="45"/>
      <c r="M21" s="45"/>
      <c r="N21" s="46"/>
      <c r="O21" s="47"/>
    </row>
    <row r="22" spans="2:31" ht="15" customHeight="1" thickBot="1">
      <c r="B22" s="49"/>
      <c r="C22" s="50"/>
      <c r="D22" s="50" t="s">
        <v>43</v>
      </c>
      <c r="E22" s="50"/>
      <c r="F22" s="51"/>
      <c r="G22" s="51"/>
      <c r="H22" s="53"/>
      <c r="I22" s="52"/>
      <c r="J22" s="54"/>
      <c r="K22" s="44"/>
      <c r="L22" s="45"/>
      <c r="M22" s="45"/>
      <c r="N22" s="46"/>
      <c r="O22" s="47"/>
      <c r="Q22" s="60"/>
      <c r="R22" s="60"/>
    </row>
    <row r="23" spans="2:31" ht="15" customHeight="1" thickBot="1">
      <c r="B23" s="49"/>
      <c r="C23" s="50"/>
      <c r="D23" s="50" t="s">
        <v>44</v>
      </c>
      <c r="E23" s="50"/>
      <c r="F23" s="125">
        <v>30000</v>
      </c>
      <c r="G23" s="125">
        <v>13330</v>
      </c>
      <c r="H23" s="53"/>
      <c r="I23" s="125">
        <v>30000</v>
      </c>
      <c r="J23" s="125">
        <v>13330</v>
      </c>
      <c r="K23" s="44"/>
      <c r="L23" s="45"/>
      <c r="M23" s="45"/>
      <c r="N23" s="46"/>
      <c r="O23" s="47"/>
      <c r="Q23" s="60"/>
      <c r="R23" s="60"/>
    </row>
    <row r="24" spans="2:31" ht="15" customHeight="1">
      <c r="B24" s="49"/>
      <c r="C24" s="50"/>
      <c r="D24" s="50" t="s">
        <v>45</v>
      </c>
      <c r="E24" s="50"/>
      <c r="F24" s="61"/>
      <c r="G24" s="61"/>
      <c r="H24" s="53"/>
      <c r="I24" s="52"/>
      <c r="J24" s="54"/>
      <c r="K24" s="44"/>
      <c r="L24" s="45"/>
      <c r="M24" s="45"/>
      <c r="N24" s="46"/>
      <c r="O24" s="47"/>
      <c r="Q24" s="60"/>
      <c r="R24" s="60"/>
    </row>
    <row r="25" spans="2:31" ht="15" customHeight="1">
      <c r="B25" s="49"/>
      <c r="C25" s="50"/>
      <c r="D25" s="50" t="s">
        <v>46</v>
      </c>
      <c r="E25" s="50"/>
      <c r="F25" s="52"/>
      <c r="G25" s="52"/>
      <c r="H25" s="53"/>
      <c r="I25" s="52"/>
      <c r="J25" s="54"/>
      <c r="K25" s="44"/>
      <c r="L25" s="45"/>
      <c r="M25" s="45"/>
      <c r="N25" s="46"/>
      <c r="O25" s="47"/>
    </row>
    <row r="26" spans="2:31" ht="15" customHeight="1">
      <c r="B26" s="49"/>
      <c r="C26" s="50"/>
      <c r="D26" s="50" t="s">
        <v>47</v>
      </c>
      <c r="E26" s="50"/>
      <c r="F26" s="52"/>
      <c r="G26" s="52"/>
      <c r="H26" s="53"/>
      <c r="I26" s="52"/>
      <c r="J26" s="54"/>
      <c r="K26" s="44"/>
      <c r="L26" s="45"/>
      <c r="M26" s="45"/>
      <c r="N26" s="46"/>
      <c r="O26" s="47"/>
      <c r="Q26" s="60"/>
      <c r="R26" s="60"/>
    </row>
    <row r="27" spans="2:31" ht="15" customHeight="1">
      <c r="B27" s="49"/>
      <c r="C27" s="50"/>
      <c r="D27" s="50" t="s">
        <v>48</v>
      </c>
      <c r="E27" s="50"/>
      <c r="F27" s="52"/>
      <c r="G27" s="52"/>
      <c r="H27" s="53"/>
      <c r="I27" s="52"/>
      <c r="J27" s="54"/>
      <c r="K27" s="44"/>
      <c r="L27" s="45"/>
      <c r="M27" s="45"/>
      <c r="N27" s="46"/>
      <c r="O27" s="47"/>
      <c r="Q27" s="60"/>
      <c r="R27" s="60"/>
    </row>
    <row r="28" spans="2:31" ht="15" customHeight="1">
      <c r="B28" s="49"/>
      <c r="C28" s="50"/>
      <c r="D28" s="50" t="s">
        <v>49</v>
      </c>
      <c r="E28" s="50"/>
      <c r="F28" s="52"/>
      <c r="G28" s="52"/>
      <c r="H28" s="53"/>
      <c r="I28" s="52"/>
      <c r="J28" s="54"/>
      <c r="K28" s="44"/>
      <c r="L28" s="45"/>
      <c r="M28" s="44"/>
      <c r="N28" s="46"/>
      <c r="O28" s="47"/>
      <c r="Q28" s="60"/>
      <c r="R28" s="60"/>
    </row>
    <row r="29" spans="2:31" ht="30" customHeight="1">
      <c r="B29" s="33"/>
      <c r="C29" s="40" t="s">
        <v>50</v>
      </c>
      <c r="D29" s="40"/>
      <c r="E29" s="62"/>
      <c r="F29" s="44"/>
      <c r="G29" s="45"/>
      <c r="H29" s="45"/>
      <c r="I29" s="45"/>
      <c r="J29" s="45"/>
      <c r="K29" s="45"/>
      <c r="L29" s="45"/>
      <c r="M29" s="142">
        <f>IF(I12&lt;J12,I12*0,J12*0)+IF(I13&lt;J13,I13*0.002,J13*0.002)+IF(I14&lt;J14,I14*0.004,J14*0.004)+IF(I15&lt;J15,I15*0.007,J15*0.007)+IF(I17&lt;J17,I17*0.0125,J17*0.0125)+IF(I18&lt;J18,I18*0.0175,J18*0.0175)+IF(I19&lt;J19,I19*0.0225,J19*0.0225)+IF(I21&lt;J21,I21*0.0275,J21*0.0275)+IF(I22&lt;J22,I22*0.0325,J22*0.0325)+IF(I23&lt;J23,I23*0.0375,J23*0.0375)+IF(I24&lt;J24,I24*0.045,J24*0.045)+IF(I25&lt;J25,I25*0.0525,J25*0.0525)+IF(I26&lt;J26,I26*0.06,J26*0.06)+IF(I27&lt;J27,I27*0.08,J27*0.08)+IF(I28&lt;J28,I28*0.125,J28*0.125)</f>
        <v>499.875</v>
      </c>
      <c r="N29" s="143">
        <v>0.1</v>
      </c>
      <c r="O29" s="135">
        <f t="shared" ref="O29:O36" si="0">+M29*N29</f>
        <v>49.987500000000004</v>
      </c>
      <c r="Q29" s="60"/>
      <c r="R29" s="60"/>
    </row>
    <row r="30" spans="2:31" ht="30" customHeight="1">
      <c r="B30" s="33"/>
      <c r="C30" s="40" t="s">
        <v>51</v>
      </c>
      <c r="D30" s="40"/>
      <c r="E30" s="62"/>
      <c r="F30" s="44"/>
      <c r="G30" s="45"/>
      <c r="H30" s="45"/>
      <c r="I30" s="45"/>
      <c r="J30" s="45"/>
      <c r="K30" s="45"/>
      <c r="L30" s="45"/>
      <c r="M30" s="43">
        <f>+IF(Q16&lt;R16,Q16,R16)</f>
        <v>0</v>
      </c>
      <c r="N30" s="143">
        <v>0.4</v>
      </c>
      <c r="O30" s="63">
        <f t="shared" si="0"/>
        <v>0</v>
      </c>
      <c r="R30" s="60"/>
    </row>
    <row r="31" spans="2:31" ht="30" customHeight="1">
      <c r="B31" s="33"/>
      <c r="C31" s="40" t="s">
        <v>52</v>
      </c>
      <c r="D31" s="40"/>
      <c r="E31" s="62"/>
      <c r="F31" s="44"/>
      <c r="G31" s="45"/>
      <c r="H31" s="45"/>
      <c r="I31" s="45"/>
      <c r="J31" s="45"/>
      <c r="K31" s="45"/>
      <c r="L31" s="45"/>
      <c r="M31" s="43">
        <f>+IF(Q17&lt;R17,Q17,R17)</f>
        <v>0</v>
      </c>
      <c r="N31" s="143">
        <v>0.3</v>
      </c>
      <c r="O31" s="63">
        <f t="shared" si="0"/>
        <v>0</v>
      </c>
    </row>
    <row r="32" spans="2:31" ht="30" customHeight="1" thickBot="1">
      <c r="B32" s="33"/>
      <c r="C32" s="40" t="s">
        <v>53</v>
      </c>
      <c r="D32" s="40"/>
      <c r="E32" s="62"/>
      <c r="F32" s="44"/>
      <c r="G32" s="45"/>
      <c r="H32" s="45"/>
      <c r="I32" s="45"/>
      <c r="J32" s="45"/>
      <c r="K32" s="45"/>
      <c r="L32" s="45"/>
      <c r="M32" s="43">
        <f>+IF(Q18&lt;R18,Q18,R18)</f>
        <v>0</v>
      </c>
      <c r="N32" s="143">
        <v>0.3</v>
      </c>
      <c r="O32" s="63">
        <f t="shared" si="0"/>
        <v>0</v>
      </c>
    </row>
    <row r="33" spans="2:15" ht="30" customHeight="1" thickBot="1">
      <c r="B33" s="33"/>
      <c r="C33" s="40" t="s">
        <v>54</v>
      </c>
      <c r="D33" s="40"/>
      <c r="E33" s="62"/>
      <c r="F33" s="44"/>
      <c r="G33" s="45"/>
      <c r="H33" s="45"/>
      <c r="I33" s="45"/>
      <c r="J33" s="45"/>
      <c r="K33" s="45"/>
      <c r="L33" s="64"/>
      <c r="M33" s="125">
        <v>0</v>
      </c>
      <c r="N33" s="143">
        <v>0.4</v>
      </c>
      <c r="O33" s="63">
        <f t="shared" si="0"/>
        <v>0</v>
      </c>
    </row>
    <row r="34" spans="2:15" ht="30" customHeight="1" thickBot="1">
      <c r="B34" s="33"/>
      <c r="C34" s="40" t="s">
        <v>55</v>
      </c>
      <c r="D34" s="40"/>
      <c r="E34" s="62"/>
      <c r="F34" s="44"/>
      <c r="G34" s="45"/>
      <c r="H34" s="45"/>
      <c r="I34" s="45"/>
      <c r="J34" s="45"/>
      <c r="K34" s="45"/>
      <c r="L34" s="64"/>
      <c r="M34" s="125">
        <v>0</v>
      </c>
      <c r="N34" s="143">
        <v>0.4</v>
      </c>
      <c r="O34" s="63">
        <f t="shared" si="0"/>
        <v>0</v>
      </c>
    </row>
    <row r="35" spans="2:15" ht="30" customHeight="1" thickBot="1">
      <c r="B35" s="33"/>
      <c r="C35" s="40" t="s">
        <v>56</v>
      </c>
      <c r="D35" s="40"/>
      <c r="E35" s="62"/>
      <c r="F35" s="44"/>
      <c r="G35" s="45"/>
      <c r="H35" s="45"/>
      <c r="I35" s="45"/>
      <c r="J35" s="45"/>
      <c r="K35" s="45"/>
      <c r="L35" s="64"/>
      <c r="M35" s="125">
        <v>0</v>
      </c>
      <c r="N35" s="143">
        <v>1.5</v>
      </c>
      <c r="O35" s="135">
        <f t="shared" si="0"/>
        <v>0</v>
      </c>
    </row>
    <row r="36" spans="2:15" ht="30" customHeight="1" thickBot="1">
      <c r="B36" s="33"/>
      <c r="C36" s="40" t="s">
        <v>57</v>
      </c>
      <c r="D36" s="40"/>
      <c r="E36" s="40"/>
      <c r="F36" s="45"/>
      <c r="G36" s="45"/>
      <c r="H36" s="45"/>
      <c r="I36" s="45"/>
      <c r="J36" s="64"/>
      <c r="K36" s="45"/>
      <c r="L36" s="64"/>
      <c r="M36" s="125">
        <v>775</v>
      </c>
      <c r="N36" s="143">
        <v>1</v>
      </c>
      <c r="O36" s="134">
        <f t="shared" si="0"/>
        <v>775</v>
      </c>
    </row>
    <row r="37" spans="2:15" ht="30" customHeight="1">
      <c r="B37" s="33" t="s">
        <v>58</v>
      </c>
      <c r="C37" s="40"/>
      <c r="D37" s="40"/>
      <c r="E37" s="40"/>
      <c r="F37" s="65">
        <f>+SUM(F38:F40)</f>
        <v>0</v>
      </c>
      <c r="G37" s="66">
        <f>+SUM(G38:G40)</f>
        <v>0</v>
      </c>
      <c r="H37" s="67"/>
      <c r="I37" s="66">
        <f>+SUM(I38:I40)</f>
        <v>0</v>
      </c>
      <c r="J37" s="66">
        <f>+SUM(J38:J40)</f>
        <v>0</v>
      </c>
      <c r="K37" s="36"/>
      <c r="L37" s="37"/>
      <c r="M37" s="68">
        <f>+SUM(M41:M45)</f>
        <v>0</v>
      </c>
      <c r="N37" s="144"/>
      <c r="O37" s="39">
        <f>+SUM(O41:O45)</f>
        <v>0</v>
      </c>
    </row>
    <row r="38" spans="2:15" ht="30" customHeight="1">
      <c r="B38" s="33"/>
      <c r="C38" s="40" t="s">
        <v>59</v>
      </c>
      <c r="D38" s="40"/>
      <c r="E38" s="40"/>
      <c r="F38" s="83"/>
      <c r="G38" s="83"/>
      <c r="H38" s="53"/>
      <c r="I38" s="83"/>
      <c r="J38" s="83"/>
      <c r="K38" s="44"/>
      <c r="L38" s="45"/>
      <c r="M38" s="45"/>
      <c r="N38" s="145"/>
      <c r="O38" s="47"/>
    </row>
    <row r="39" spans="2:15" ht="30" customHeight="1">
      <c r="B39" s="33"/>
      <c r="C39" s="40" t="s">
        <v>60</v>
      </c>
      <c r="D39" s="40"/>
      <c r="E39" s="40"/>
      <c r="F39" s="83"/>
      <c r="G39" s="83"/>
      <c r="H39" s="53"/>
      <c r="I39" s="83"/>
      <c r="J39" s="83"/>
      <c r="K39" s="44"/>
      <c r="L39" s="45"/>
      <c r="M39" s="45"/>
      <c r="N39" s="145"/>
      <c r="O39" s="47"/>
    </row>
    <row r="40" spans="2:15" ht="30" customHeight="1">
      <c r="B40" s="33"/>
      <c r="C40" s="40" t="s">
        <v>61</v>
      </c>
      <c r="D40" s="40"/>
      <c r="E40" s="40"/>
      <c r="F40" s="83"/>
      <c r="G40" s="83"/>
      <c r="H40" s="53"/>
      <c r="I40" s="83"/>
      <c r="J40" s="83"/>
      <c r="K40" s="44"/>
      <c r="L40" s="45"/>
      <c r="M40" s="45"/>
      <c r="N40" s="145"/>
      <c r="O40" s="47"/>
    </row>
    <row r="41" spans="2:15" ht="30" customHeight="1">
      <c r="B41" s="33"/>
      <c r="C41" s="40" t="s">
        <v>62</v>
      </c>
      <c r="D41" s="40"/>
      <c r="E41" s="62"/>
      <c r="F41" s="44"/>
      <c r="G41" s="45"/>
      <c r="H41" s="45"/>
      <c r="I41" s="45"/>
      <c r="J41" s="64"/>
      <c r="K41" s="45"/>
      <c r="L41" s="64"/>
      <c r="M41" s="83">
        <f>+IF(I38&lt;J38,I38*0.01,J38*0.01)+IF(I39&lt;J39,I39*0.0085,J39*0.0085)+IF(I40&lt;J40,I40*0.007,J40*0.007)</f>
        <v>0</v>
      </c>
      <c r="N41" s="146">
        <v>0.02</v>
      </c>
      <c r="O41" s="70">
        <f>+M41*N41</f>
        <v>0</v>
      </c>
    </row>
    <row r="42" spans="2:15" ht="30" customHeight="1">
      <c r="B42" s="33"/>
      <c r="C42" s="40" t="s">
        <v>63</v>
      </c>
      <c r="D42" s="40"/>
      <c r="E42" s="62"/>
      <c r="F42" s="44"/>
      <c r="G42" s="45"/>
      <c r="H42" s="45"/>
      <c r="I42" s="45"/>
      <c r="J42" s="45"/>
      <c r="K42" s="45"/>
      <c r="L42" s="64"/>
      <c r="M42" s="83"/>
      <c r="N42" s="146">
        <v>0.4</v>
      </c>
      <c r="O42" s="70">
        <f>+M42*N42</f>
        <v>0</v>
      </c>
    </row>
    <row r="43" spans="2:15" ht="30" customHeight="1">
      <c r="B43" s="33"/>
      <c r="C43" s="40" t="s">
        <v>64</v>
      </c>
      <c r="D43" s="40"/>
      <c r="E43" s="62"/>
      <c r="F43" s="44"/>
      <c r="G43" s="45"/>
      <c r="H43" s="45"/>
      <c r="I43" s="45"/>
      <c r="J43" s="45"/>
      <c r="K43" s="45"/>
      <c r="L43" s="64"/>
      <c r="M43" s="83"/>
      <c r="N43" s="146">
        <v>0.4</v>
      </c>
      <c r="O43" s="70">
        <f>+M43*N43</f>
        <v>0</v>
      </c>
    </row>
    <row r="44" spans="2:15" ht="30" customHeight="1">
      <c r="B44" s="33"/>
      <c r="C44" s="40" t="s">
        <v>65</v>
      </c>
      <c r="D44" s="40"/>
      <c r="E44" s="62"/>
      <c r="F44" s="44"/>
      <c r="G44" s="45"/>
      <c r="H44" s="45"/>
      <c r="I44" s="45"/>
      <c r="J44" s="45"/>
      <c r="K44" s="45"/>
      <c r="L44" s="64"/>
      <c r="M44" s="83"/>
      <c r="N44" s="146">
        <v>1.5</v>
      </c>
      <c r="O44" s="70">
        <f>+M44*N44</f>
        <v>0</v>
      </c>
    </row>
    <row r="45" spans="2:15" ht="30" customHeight="1">
      <c r="B45" s="71"/>
      <c r="C45" s="72" t="s">
        <v>66</v>
      </c>
      <c r="D45" s="72"/>
      <c r="E45" s="73"/>
      <c r="F45" s="74"/>
      <c r="G45" s="74"/>
      <c r="H45" s="45"/>
      <c r="I45" s="74"/>
      <c r="J45" s="74"/>
      <c r="K45" s="74"/>
      <c r="L45" s="75"/>
      <c r="M45" s="83"/>
      <c r="N45" s="146">
        <v>1</v>
      </c>
      <c r="O45" s="76">
        <f>+M45*N45</f>
        <v>0</v>
      </c>
    </row>
    <row r="46" spans="2:15" ht="30" customHeight="1" thickBot="1">
      <c r="B46" s="33" t="s">
        <v>67</v>
      </c>
      <c r="C46" s="40"/>
      <c r="D46" s="40"/>
      <c r="E46" s="62"/>
      <c r="F46" s="133">
        <f t="shared" ref="F46:M46" si="1">+SUM(F47:F48,F52:F54)</f>
        <v>105000</v>
      </c>
      <c r="G46" s="77">
        <f>+SUM(G47:G48,G51:G54)</f>
        <v>26660</v>
      </c>
      <c r="H46" s="78"/>
      <c r="I46" s="132">
        <f t="shared" si="1"/>
        <v>105000</v>
      </c>
      <c r="J46" s="79">
        <f t="shared" si="1"/>
        <v>13330</v>
      </c>
      <c r="K46" s="77">
        <f t="shared" si="1"/>
        <v>0</v>
      </c>
      <c r="L46" s="80">
        <f t="shared" si="1"/>
        <v>0</v>
      </c>
      <c r="M46" s="130">
        <f t="shared" si="1"/>
        <v>118330</v>
      </c>
      <c r="N46" s="147"/>
      <c r="O46" s="131">
        <f>+SUM(O47:O48,O52:O54)</f>
        <v>3813.28</v>
      </c>
    </row>
    <row r="47" spans="2:15" ht="45" customHeight="1" thickBot="1">
      <c r="B47" s="33"/>
      <c r="C47" s="153" t="s">
        <v>68</v>
      </c>
      <c r="D47" s="153"/>
      <c r="E47" s="154"/>
      <c r="F47" s="125">
        <v>75000</v>
      </c>
      <c r="G47" s="52"/>
      <c r="H47" s="83"/>
      <c r="I47" s="125">
        <v>75000</v>
      </c>
      <c r="J47" s="69"/>
      <c r="K47" s="52"/>
      <c r="L47" s="85"/>
      <c r="M47" s="136">
        <f>(I47-K47)+(J47-L47)</f>
        <v>75000</v>
      </c>
      <c r="N47" s="148">
        <v>0</v>
      </c>
      <c r="O47" s="63">
        <f>+M47*N47</f>
        <v>0</v>
      </c>
    </row>
    <row r="48" spans="2:15" ht="30" customHeight="1">
      <c r="B48" s="33"/>
      <c r="C48" s="40" t="s">
        <v>69</v>
      </c>
      <c r="D48" s="40"/>
      <c r="E48" s="62"/>
      <c r="F48" s="86">
        <f>+SUM(F49:F51)</f>
        <v>0</v>
      </c>
      <c r="G48" s="129">
        <f>+SUM(G49:G51)</f>
        <v>13330</v>
      </c>
      <c r="H48" s="87"/>
      <c r="I48" s="129">
        <f>+SUM(I49:I51)</f>
        <v>0</v>
      </c>
      <c r="J48" s="129">
        <f>+SUM(J49:J51)</f>
        <v>13330</v>
      </c>
      <c r="K48" s="86">
        <f t="shared" ref="K48:M48" si="2">+SUM(K49:K51)</f>
        <v>0</v>
      </c>
      <c r="L48" s="88">
        <f t="shared" si="2"/>
        <v>0</v>
      </c>
      <c r="M48" s="129">
        <f t="shared" si="2"/>
        <v>13330</v>
      </c>
      <c r="N48" s="147"/>
      <c r="O48" s="128">
        <f>+SUM(O49:O51)</f>
        <v>213.28</v>
      </c>
    </row>
    <row r="49" spans="1:15" ht="30" customHeight="1">
      <c r="B49" s="49"/>
      <c r="C49" s="50"/>
      <c r="D49" s="50" t="s">
        <v>70</v>
      </c>
      <c r="E49" s="89"/>
      <c r="F49" s="82"/>
      <c r="G49" s="52"/>
      <c r="H49" s="83"/>
      <c r="I49" s="84"/>
      <c r="J49" s="69"/>
      <c r="K49" s="52"/>
      <c r="L49" s="85"/>
      <c r="M49" s="90">
        <f>(I49-K49)+(J49-L49)</f>
        <v>0</v>
      </c>
      <c r="N49" s="149">
        <v>2.5000000000000001E-3</v>
      </c>
      <c r="O49" s="63">
        <f>+M49*N49</f>
        <v>0</v>
      </c>
    </row>
    <row r="50" spans="1:15" ht="30" customHeight="1" thickBot="1">
      <c r="B50" s="49"/>
      <c r="C50" s="50"/>
      <c r="D50" s="50" t="s">
        <v>71</v>
      </c>
      <c r="E50" s="89"/>
      <c r="G50" s="52"/>
      <c r="H50" s="83"/>
      <c r="J50" s="69"/>
      <c r="K50" s="52"/>
      <c r="L50" s="85"/>
      <c r="M50" s="90">
        <f t="shared" ref="M50" si="3">(I50-K50)+(J50-L50)</f>
        <v>0</v>
      </c>
      <c r="N50" s="150">
        <v>0.01</v>
      </c>
      <c r="O50" s="63">
        <f>+M50*N50</f>
        <v>0</v>
      </c>
    </row>
    <row r="51" spans="1:15" ht="30" customHeight="1" thickBot="1">
      <c r="B51" s="49"/>
      <c r="C51" s="50"/>
      <c r="D51" s="50" t="s">
        <v>72</v>
      </c>
      <c r="E51" s="89"/>
      <c r="G51" s="125">
        <v>13330</v>
      </c>
      <c r="H51" s="83"/>
      <c r="I51" s="86"/>
      <c r="J51" s="125">
        <v>13330</v>
      </c>
      <c r="K51" s="52"/>
      <c r="L51" s="85"/>
      <c r="M51" s="126">
        <f>(I51-K51)+(J51-L51)</f>
        <v>13330</v>
      </c>
      <c r="N51" s="150">
        <v>1.6E-2</v>
      </c>
      <c r="O51" s="127">
        <f>+M51*N51</f>
        <v>213.28</v>
      </c>
    </row>
    <row r="52" spans="1:15" ht="30" customHeight="1" thickBot="1">
      <c r="A52" s="91"/>
      <c r="B52" s="33"/>
      <c r="C52" s="40" t="s">
        <v>73</v>
      </c>
      <c r="D52" s="40"/>
      <c r="E52" s="62"/>
      <c r="F52" s="82"/>
      <c r="G52" s="151"/>
      <c r="H52" s="83"/>
      <c r="I52" s="84"/>
      <c r="J52" s="69"/>
      <c r="K52" s="52"/>
      <c r="L52" s="85"/>
      <c r="M52" s="90">
        <f t="shared" ref="M52:M55" si="4">(I52-K52)+(J52-L52)</f>
        <v>0</v>
      </c>
      <c r="N52" s="150">
        <v>0.08</v>
      </c>
      <c r="O52" s="63">
        <f>+M52*N52</f>
        <v>0</v>
      </c>
    </row>
    <row r="53" spans="1:15" ht="30" customHeight="1" thickBot="1">
      <c r="B53" s="33"/>
      <c r="C53" s="40" t="s">
        <v>74</v>
      </c>
      <c r="D53" s="40"/>
      <c r="E53" s="62"/>
      <c r="F53" s="125">
        <v>30000</v>
      </c>
      <c r="G53" s="52"/>
      <c r="H53" s="92"/>
      <c r="I53" s="125">
        <v>30000</v>
      </c>
      <c r="J53" s="69"/>
      <c r="K53" s="52"/>
      <c r="L53" s="85"/>
      <c r="M53" s="126">
        <f t="shared" si="4"/>
        <v>30000</v>
      </c>
      <c r="N53" s="150">
        <v>0.12</v>
      </c>
      <c r="O53" s="127">
        <f>+M53*N53</f>
        <v>3600</v>
      </c>
    </row>
    <row r="54" spans="1:15" ht="30" customHeight="1">
      <c r="B54" s="71"/>
      <c r="C54" s="72" t="s">
        <v>75</v>
      </c>
      <c r="D54" s="72"/>
      <c r="E54" s="73"/>
      <c r="F54" s="93"/>
      <c r="G54" s="94"/>
      <c r="H54" s="95"/>
      <c r="I54" s="96"/>
      <c r="J54" s="93"/>
      <c r="K54" s="94"/>
      <c r="L54" s="97"/>
      <c r="M54" s="98">
        <f t="shared" si="4"/>
        <v>0</v>
      </c>
      <c r="N54" s="81"/>
      <c r="O54" s="99"/>
    </row>
    <row r="55" spans="1:15" ht="30" customHeight="1">
      <c r="B55" s="33" t="s">
        <v>76</v>
      </c>
      <c r="C55" s="40"/>
      <c r="D55" s="40"/>
      <c r="E55" s="62"/>
      <c r="F55" s="60"/>
      <c r="G55" s="100"/>
      <c r="H55" s="101"/>
      <c r="I55" s="102"/>
      <c r="J55" s="103"/>
      <c r="K55" s="45"/>
      <c r="L55" s="45"/>
      <c r="M55" s="104">
        <f t="shared" si="4"/>
        <v>0</v>
      </c>
      <c r="N55" s="105"/>
      <c r="O55" s="99"/>
    </row>
    <row r="56" spans="1:15" ht="30" customHeight="1">
      <c r="B56" s="106" t="s">
        <v>77</v>
      </c>
      <c r="C56" s="107"/>
      <c r="D56" s="107"/>
      <c r="E56" s="108"/>
      <c r="F56" s="109"/>
      <c r="G56" s="109"/>
      <c r="H56" s="110"/>
      <c r="I56" s="111"/>
      <c r="J56" s="111"/>
      <c r="K56" s="45"/>
      <c r="L56" s="45"/>
      <c r="M56" s="109"/>
      <c r="N56" s="81"/>
      <c r="O56" s="112"/>
    </row>
    <row r="57" spans="1:15" ht="30" customHeight="1">
      <c r="B57" s="106" t="s">
        <v>78</v>
      </c>
      <c r="C57" s="107"/>
      <c r="D57" s="107"/>
      <c r="E57" s="108"/>
      <c r="F57" s="109"/>
      <c r="G57" s="109"/>
      <c r="H57" s="113"/>
      <c r="I57" s="114"/>
      <c r="J57" s="115"/>
      <c r="K57" s="45"/>
      <c r="L57" s="45"/>
      <c r="M57" s="109"/>
      <c r="N57" s="81"/>
      <c r="O57" s="112"/>
    </row>
    <row r="58" spans="1:15" ht="30" customHeight="1" thickBot="1">
      <c r="B58" s="116" t="s">
        <v>79</v>
      </c>
      <c r="C58" s="117"/>
      <c r="D58" s="117"/>
      <c r="E58" s="118"/>
      <c r="F58" s="119"/>
      <c r="G58" s="120"/>
      <c r="H58" s="120"/>
      <c r="I58" s="120"/>
      <c r="J58" s="121"/>
      <c r="K58" s="120"/>
      <c r="L58" s="120"/>
      <c r="M58" s="120"/>
      <c r="N58" s="122"/>
      <c r="O58" s="123"/>
    </row>
    <row r="59" spans="1:15" ht="15">
      <c r="B59" s="9"/>
      <c r="C59" s="9"/>
      <c r="D59" s="9"/>
      <c r="E59" s="9"/>
      <c r="F59" s="11"/>
      <c r="G59" s="11"/>
      <c r="H59" s="11"/>
      <c r="I59" s="11"/>
      <c r="J59" s="11"/>
      <c r="K59" s="11"/>
      <c r="L59" s="11"/>
      <c r="M59" s="11"/>
      <c r="N59" s="9"/>
      <c r="O59" s="9"/>
    </row>
    <row r="61" spans="1:15">
      <c r="E61" s="124"/>
    </row>
    <row r="63" spans="1:15">
      <c r="E63" s="124"/>
    </row>
  </sheetData>
  <mergeCells count="10">
    <mergeCell ref="Q12:Q15"/>
    <mergeCell ref="R12:R15"/>
    <mergeCell ref="C47:E47"/>
    <mergeCell ref="J3:L3"/>
    <mergeCell ref="F5:M5"/>
    <mergeCell ref="N5:N7"/>
    <mergeCell ref="O5:O7"/>
    <mergeCell ref="F6:G6"/>
    <mergeCell ref="I6:J6"/>
    <mergeCell ref="K6:L6"/>
  </mergeCells>
  <printOptions horizontalCentered="1" verticalCentered="1"/>
  <pageMargins left="0.74803149606299213" right="0.74803149606299213" top="0.39370078740157483" bottom="0.59055118110236227" header="0.51181102362204722" footer="0.51181102362204722"/>
  <pageSetup paperSize="9" scale="34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MKR SA TDI</vt:lpstr>
      <vt:lpstr>'MKR SA TDI'!Print_Area</vt:lpstr>
    </vt:vector>
  </TitlesOfParts>
  <Company>Fjármálaeftirlitið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Lilja</dc:creator>
  <cp:lastModifiedBy>Lilja</cp:lastModifiedBy>
  <cp:lastPrinted>2008-03-11T14:25:05Z</cp:lastPrinted>
  <dcterms:created xsi:type="dcterms:W3CDTF">2008-03-10T10:29:41Z</dcterms:created>
  <dcterms:modified xsi:type="dcterms:W3CDTF">2008-04-04T11:01:02Z</dcterms:modified>
</cp:coreProperties>
</file>